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三中体检人员名单" sheetId="13" r:id="rId1"/>
  </sheets>
  <definedNames>
    <definedName name="_xlnm._FilterDatabase" localSheetId="0" hidden="1">三中体检人员名单!$A$2:$H$27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<sst xmlns="http://schemas.openxmlformats.org/spreadsheetml/2006/main" count="34" uniqueCount="20">
  <si>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蚌埠第三中学2025年高层次人才招聘体检人员名单</t>
  </si>
  <si>
    <t>序号</t>
  </si>
  <si>
    <t>岗位代码</t>
  </si>
  <si>
    <t>岗位名称</t>
  </si>
  <si>
    <t>姓名</t>
  </si>
  <si>
    <t>性别</t>
  </si>
  <si>
    <t>笔试成绩</t>
  </si>
  <si>
    <t>面试成绩</t>
  </si>
  <si>
    <t>总成绩</t>
  </si>
  <si>
    <t>高中语文</t>
  </si>
  <si>
    <t>高中英语</t>
  </si>
  <si>
    <t>高中数学</t>
  </si>
  <si>
    <t>高中物理</t>
  </si>
  <si>
    <t>高中化学</t>
  </si>
  <si>
    <t>高中生物</t>
  </si>
  <si>
    <t>高中地理</t>
  </si>
  <si>
    <t>高中历史</t>
  </si>
  <si>
    <t>高中政治</t>
  </si>
  <si>
    <t>高中音乐</t>
  </si>
  <si>
    <t>高中体育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</si>
</sst>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28"/>
  <sheetViews>
    <sheetView tabSelected="1" workbookViewId="0">
      <selection activeCell="C32" sqref="C32"/>
    </sheetView>
  </sheetViews>
  <sheetFormatPr defaultColWidth="9" defaultRowHeight="13.5"/>
  <cols>
    <col min="1" max="1" width="8.725" style="2"/>
    <col min="2" max="2" width="9.26666666666667" style="2" customWidth="1"/>
    <col min="3" max="3" width="15.725" style="2" customWidth="1"/>
    <col min="4" max="4" width="8.625" style="2" customWidth="1"/>
    <col min="5" max="5" width="7.625" style="2" customWidth="1"/>
    <col min="6" max="6" width="11.125" style="2" customWidth="1"/>
    <col min="7" max="7" width="12.75" style="2" customWidth="1"/>
    <col min="8" max="8" width="19.75" style="3" customWidth="1"/>
    <col min="9" max="16380" width="8.725" style="2"/>
    <col min="16381" max="16384" width="9" style="2"/>
  </cols>
  <sheetData>
    <row r="1" ht="5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7" t="s">
        <v>8</v>
      </c>
    </row>
    <row r="3" s="1" customFormat="1" spans="1:63">
      <c r="A3" s="8">
        <v>1</v>
      </c>
      <c r="B3" s="9" t="str">
        <f>"0101"</f>
        <v>0101</v>
      </c>
      <c r="C3" s="9" t="s">
        <v>9</v>
      </c>
      <c r="D3" s="9" t="str">
        <f>"王嘉怡"</f>
        <v>王嘉怡</v>
      </c>
      <c r="E3" s="9" t="str">
        <f>"女"</f>
        <v>女</v>
      </c>
      <c r="F3" s="9">
        <v>71.5</v>
      </c>
      <c r="G3" s="9">
        <v>85.18</v>
      </c>
      <c r="H3" s="10">
        <f t="shared" ref="H3:H27" si="0">F3*0.3+G3*0.7</f>
        <v>81.076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</row>
    <row r="4" s="1" customFormat="1" spans="1:63">
      <c r="A4" s="8">
        <v>2</v>
      </c>
      <c r="B4" s="9" t="str">
        <f>"0101"</f>
        <v>0101</v>
      </c>
      <c r="C4" s="9" t="s">
        <v>9</v>
      </c>
      <c r="D4" s="9" t="str">
        <f>"李兴兰"</f>
        <v>李兴兰</v>
      </c>
      <c r="E4" s="9" t="str">
        <f>"女"</f>
        <v>女</v>
      </c>
      <c r="F4" s="9">
        <v>72</v>
      </c>
      <c r="G4" s="9">
        <v>83.86</v>
      </c>
      <c r="H4" s="10">
        <f t="shared" si="0"/>
        <v>80.302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</row>
    <row r="5" s="1" customFormat="1" spans="1:63">
      <c r="A5" s="8">
        <v>3</v>
      </c>
      <c r="B5" s="9" t="str">
        <f>"0102"</f>
        <v>0102</v>
      </c>
      <c r="C5" s="9" t="s">
        <v>9</v>
      </c>
      <c r="D5" s="9" t="str">
        <f>"罗琼"</f>
        <v>罗琼</v>
      </c>
      <c r="E5" s="9" t="str">
        <f>"女"</f>
        <v>女</v>
      </c>
      <c r="F5" s="9">
        <v>81.5</v>
      </c>
      <c r="G5" s="9">
        <v>85.64</v>
      </c>
      <c r="H5" s="10">
        <f t="shared" si="0"/>
        <v>84.398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</row>
    <row r="6" s="1" customFormat="1" spans="1:63">
      <c r="A6" s="8">
        <v>4</v>
      </c>
      <c r="B6" s="8" t="str">
        <f>"0201"</f>
        <v>0201</v>
      </c>
      <c r="C6" s="8" t="s">
        <v>10</v>
      </c>
      <c r="D6" s="8" t="str">
        <f>"陈阿雨"</f>
        <v>陈阿雨</v>
      </c>
      <c r="E6" s="8" t="str">
        <f>"女"</f>
        <v>女</v>
      </c>
      <c r="F6" s="8">
        <v>89</v>
      </c>
      <c r="G6" s="8">
        <v>78.18</v>
      </c>
      <c r="H6" s="10">
        <f t="shared" si="0"/>
        <v>81.426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</row>
    <row r="7" s="1" customFormat="1" spans="1:63">
      <c r="A7" s="8">
        <v>5</v>
      </c>
      <c r="B7" s="8" t="str">
        <f>"0201"</f>
        <v>0201</v>
      </c>
      <c r="C7" s="8" t="s">
        <v>10</v>
      </c>
      <c r="D7" s="8" t="str">
        <f>"王子强"</f>
        <v>王子强</v>
      </c>
      <c r="E7" s="8" t="str">
        <f>"男"</f>
        <v>男</v>
      </c>
      <c r="F7" s="8">
        <v>87.5</v>
      </c>
      <c r="G7" s="8">
        <v>75.6</v>
      </c>
      <c r="H7" s="10">
        <f t="shared" si="0"/>
        <v>79.17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</row>
    <row r="8" s="1" customFormat="1" spans="1:63">
      <c r="A8" s="8">
        <v>6</v>
      </c>
      <c r="B8" s="8" t="str">
        <f>"0202"</f>
        <v>0202</v>
      </c>
      <c r="C8" s="8" t="s">
        <v>10</v>
      </c>
      <c r="D8" s="8" t="str">
        <f>"赵梦迪"</f>
        <v>赵梦迪</v>
      </c>
      <c r="E8" s="8" t="str">
        <f>"女"</f>
        <v>女</v>
      </c>
      <c r="F8" s="8">
        <v>91</v>
      </c>
      <c r="G8" s="8">
        <v>83.04</v>
      </c>
      <c r="H8" s="10">
        <f t="shared" si="0"/>
        <v>85.428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</row>
    <row r="9" s="1" customFormat="1" spans="1:63">
      <c r="A9" s="8">
        <v>7</v>
      </c>
      <c r="B9" s="9" t="str">
        <f>"0301"</f>
        <v>0301</v>
      </c>
      <c r="C9" s="9" t="s">
        <v>11</v>
      </c>
      <c r="D9" s="9" t="str">
        <f>"程晨"</f>
        <v>程晨</v>
      </c>
      <c r="E9" s="9" t="str">
        <f>"女"</f>
        <v>女</v>
      </c>
      <c r="F9" s="9">
        <v>65</v>
      </c>
      <c r="G9" s="9">
        <v>84.32</v>
      </c>
      <c r="H9" s="10">
        <f t="shared" si="0"/>
        <v>78.524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</row>
    <row r="10" s="1" customFormat="1" spans="1:63">
      <c r="A10" s="8">
        <v>8</v>
      </c>
      <c r="B10" s="9" t="str">
        <f>"0301"</f>
        <v>0301</v>
      </c>
      <c r="C10" s="9" t="s">
        <v>11</v>
      </c>
      <c r="D10" s="9" t="str">
        <f>"张文慧"</f>
        <v>张文慧</v>
      </c>
      <c r="E10" s="9" t="str">
        <f>"女"</f>
        <v>女</v>
      </c>
      <c r="F10" s="9">
        <v>70</v>
      </c>
      <c r="G10" s="9">
        <v>80.92</v>
      </c>
      <c r="H10" s="10">
        <f t="shared" si="0"/>
        <v>77.644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</row>
    <row r="11" s="1" customFormat="1" spans="1:63">
      <c r="A11" s="8">
        <v>9</v>
      </c>
      <c r="B11" s="9" t="str">
        <f>"0302"</f>
        <v>0302</v>
      </c>
      <c r="C11" s="9" t="s">
        <v>11</v>
      </c>
      <c r="D11" s="9" t="str">
        <f>"金本文"</f>
        <v>金本文</v>
      </c>
      <c r="E11" s="9" t="str">
        <f>"男"</f>
        <v>男</v>
      </c>
      <c r="F11" s="9">
        <v>97</v>
      </c>
      <c r="G11" s="9">
        <v>84.72</v>
      </c>
      <c r="H11" s="10">
        <f t="shared" si="0"/>
        <v>88.404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</row>
    <row r="12" s="1" customFormat="1" spans="1:63">
      <c r="A12" s="8">
        <v>10</v>
      </c>
      <c r="B12" s="8" t="str">
        <f>"0401"</f>
        <v>0401</v>
      </c>
      <c r="C12" s="8" t="s">
        <v>12</v>
      </c>
      <c r="D12" s="8" t="str">
        <f>"马明瑞"</f>
        <v>马明瑞</v>
      </c>
      <c r="E12" s="8" t="str">
        <f>"女"</f>
        <v>女</v>
      </c>
      <c r="F12" s="8">
        <v>83</v>
      </c>
      <c r="G12" s="8">
        <v>79.38</v>
      </c>
      <c r="H12" s="10">
        <f t="shared" si="0"/>
        <v>80.466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</row>
    <row r="13" s="1" customFormat="1" spans="1:63">
      <c r="A13" s="8">
        <v>11</v>
      </c>
      <c r="B13" s="8" t="str">
        <f>"0401"</f>
        <v>0401</v>
      </c>
      <c r="C13" s="8" t="s">
        <v>12</v>
      </c>
      <c r="D13" s="8" t="str">
        <f>"卢琼"</f>
        <v>卢琼</v>
      </c>
      <c r="E13" s="8" t="str">
        <f>"女"</f>
        <v>女</v>
      </c>
      <c r="F13" s="8">
        <v>62</v>
      </c>
      <c r="G13" s="8">
        <v>78.74</v>
      </c>
      <c r="H13" s="10">
        <f t="shared" si="0"/>
        <v>73.718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</row>
    <row r="14" s="1" customFormat="1" spans="1:63">
      <c r="A14" s="8">
        <v>12</v>
      </c>
      <c r="B14" s="8" t="str">
        <f>"0402"</f>
        <v>0402</v>
      </c>
      <c r="C14" s="8" t="s">
        <v>12</v>
      </c>
      <c r="D14" s="8" t="str">
        <f>"赵子跃"</f>
        <v>赵子跃</v>
      </c>
      <c r="E14" s="8" t="str">
        <f>"男"</f>
        <v>男</v>
      </c>
      <c r="F14" s="8">
        <v>82.5</v>
      </c>
      <c r="G14" s="8">
        <v>88.16</v>
      </c>
      <c r="H14" s="10">
        <f t="shared" si="0"/>
        <v>86.462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</row>
    <row r="15" s="1" customFormat="1" spans="1:63">
      <c r="A15" s="8">
        <v>13</v>
      </c>
      <c r="B15" s="8" t="str">
        <f>"0501"</f>
        <v>0501</v>
      </c>
      <c r="C15" s="8" t="s">
        <v>13</v>
      </c>
      <c r="D15" s="8" t="str">
        <f>"高凯程"</f>
        <v>高凯程</v>
      </c>
      <c r="E15" s="8" t="str">
        <f>"男"</f>
        <v>男</v>
      </c>
      <c r="F15" s="8">
        <v>78.5</v>
      </c>
      <c r="G15" s="8">
        <v>74.34</v>
      </c>
      <c r="H15" s="10">
        <f t="shared" si="0"/>
        <v>75.588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</row>
    <row r="16" s="1" customFormat="1" spans="1:63">
      <c r="A16" s="8">
        <v>14</v>
      </c>
      <c r="B16" s="8" t="str">
        <f>"0501"</f>
        <v>0501</v>
      </c>
      <c r="C16" s="8" t="s">
        <v>13</v>
      </c>
      <c r="D16" s="8" t="str">
        <f>"喻言"</f>
        <v>喻言</v>
      </c>
      <c r="E16" s="8" t="str">
        <f>"男"</f>
        <v>男</v>
      </c>
      <c r="F16" s="8">
        <v>60</v>
      </c>
      <c r="G16" s="8">
        <v>73.8</v>
      </c>
      <c r="H16" s="10">
        <f t="shared" si="0"/>
        <v>69.66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</row>
    <row r="17" s="1" customFormat="1" spans="1:63">
      <c r="A17" s="8">
        <v>15</v>
      </c>
      <c r="B17" s="8" t="str">
        <f>"0502"</f>
        <v>0502</v>
      </c>
      <c r="C17" s="8" t="s">
        <v>13</v>
      </c>
      <c r="D17" s="8" t="str">
        <f>"蒋函纯"</f>
        <v>蒋函纯</v>
      </c>
      <c r="E17" s="8" t="str">
        <f>"女"</f>
        <v>女</v>
      </c>
      <c r="F17" s="8">
        <v>78.5</v>
      </c>
      <c r="G17" s="8">
        <v>86.06</v>
      </c>
      <c r="H17" s="10">
        <f t="shared" si="0"/>
        <v>83.792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</row>
    <row r="18" s="1" customFormat="1" spans="1:63">
      <c r="A18" s="8">
        <v>16</v>
      </c>
      <c r="B18" s="8" t="str">
        <f>"0601"</f>
        <v>0601</v>
      </c>
      <c r="C18" s="8" t="s">
        <v>14</v>
      </c>
      <c r="D18" s="8" t="str">
        <f>"齐梅"</f>
        <v>齐梅</v>
      </c>
      <c r="E18" s="8" t="str">
        <f>"女"</f>
        <v>女</v>
      </c>
      <c r="F18" s="8">
        <v>66</v>
      </c>
      <c r="G18" s="8">
        <v>81.48</v>
      </c>
      <c r="H18" s="10">
        <f t="shared" si="0"/>
        <v>76.836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</row>
    <row r="19" s="1" customFormat="1" spans="1:63">
      <c r="A19" s="8">
        <v>17</v>
      </c>
      <c r="B19" s="8" t="str">
        <f>"0601"</f>
        <v>0601</v>
      </c>
      <c r="C19" s="8" t="s">
        <v>14</v>
      </c>
      <c r="D19" s="8" t="str">
        <f>"李起雨"</f>
        <v>李起雨</v>
      </c>
      <c r="E19" s="8" t="str">
        <f>"男"</f>
        <v>男</v>
      </c>
      <c r="F19" s="8">
        <v>61</v>
      </c>
      <c r="G19" s="8">
        <v>77.82</v>
      </c>
      <c r="H19" s="10">
        <f t="shared" si="0"/>
        <v>72.774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</row>
    <row r="20" s="1" customFormat="1" spans="1:63">
      <c r="A20" s="8">
        <v>18</v>
      </c>
      <c r="B20" s="8" t="str">
        <f>"0602"</f>
        <v>0602</v>
      </c>
      <c r="C20" s="8" t="s">
        <v>14</v>
      </c>
      <c r="D20" s="8" t="str">
        <f>"徐明珠"</f>
        <v>徐明珠</v>
      </c>
      <c r="E20" s="8" t="str">
        <f>"女"</f>
        <v>女</v>
      </c>
      <c r="F20" s="8">
        <v>87</v>
      </c>
      <c r="G20" s="8">
        <v>85.14</v>
      </c>
      <c r="H20" s="10">
        <f t="shared" si="0"/>
        <v>85.698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</row>
    <row r="21" s="1" customFormat="1" spans="1:63">
      <c r="A21" s="8">
        <v>19</v>
      </c>
      <c r="B21" s="8" t="str">
        <f>"0701"</f>
        <v>0701</v>
      </c>
      <c r="C21" s="8" t="s">
        <v>15</v>
      </c>
      <c r="D21" s="8" t="str">
        <f>"杨若诗"</f>
        <v>杨若诗</v>
      </c>
      <c r="E21" s="8" t="str">
        <f>"女"</f>
        <v>女</v>
      </c>
      <c r="F21" s="8">
        <v>73</v>
      </c>
      <c r="G21" s="8">
        <v>82.8</v>
      </c>
      <c r="H21" s="10">
        <f t="shared" si="0"/>
        <v>79.86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</row>
    <row r="22" s="1" customFormat="1" spans="1:63">
      <c r="A22" s="8">
        <v>20</v>
      </c>
      <c r="B22" s="8" t="str">
        <f>"0702"</f>
        <v>0702</v>
      </c>
      <c r="C22" s="8" t="s">
        <v>15</v>
      </c>
      <c r="D22" s="8" t="str">
        <f>"张庆"</f>
        <v>张庆</v>
      </c>
      <c r="E22" s="8" t="str">
        <f>"女"</f>
        <v>女</v>
      </c>
      <c r="F22" s="8">
        <v>60</v>
      </c>
      <c r="G22" s="8">
        <v>79.8</v>
      </c>
      <c r="H22" s="10">
        <f t="shared" si="0"/>
        <v>73.86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</row>
    <row r="23" s="1" customFormat="1" spans="1:63">
      <c r="A23" s="8">
        <v>21</v>
      </c>
      <c r="B23" s="8" t="str">
        <f>"0801"</f>
        <v>0801</v>
      </c>
      <c r="C23" s="8" t="s">
        <v>16</v>
      </c>
      <c r="D23" s="8" t="str">
        <f>"解语黛"</f>
        <v>解语黛</v>
      </c>
      <c r="E23" s="8" t="str">
        <f>"女"</f>
        <v>女</v>
      </c>
      <c r="F23" s="8">
        <v>84</v>
      </c>
      <c r="G23" s="8">
        <v>80</v>
      </c>
      <c r="H23" s="10">
        <f t="shared" si="0"/>
        <v>81.2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</row>
    <row r="24" s="1" customFormat="1" spans="1:63">
      <c r="A24" s="8">
        <v>22</v>
      </c>
      <c r="B24" s="8" t="str">
        <f>"0802"</f>
        <v>0802</v>
      </c>
      <c r="C24" s="8" t="s">
        <v>16</v>
      </c>
      <c r="D24" s="8" t="str">
        <f>"朱宇辰"</f>
        <v>朱宇辰</v>
      </c>
      <c r="E24" s="8" t="str">
        <f>"男"</f>
        <v>男</v>
      </c>
      <c r="F24" s="8">
        <v>84</v>
      </c>
      <c r="G24" s="8">
        <v>83.3</v>
      </c>
      <c r="H24" s="10">
        <f t="shared" si="0"/>
        <v>83.51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</row>
    <row r="25" s="1" customFormat="1" spans="1:63">
      <c r="A25" s="8">
        <v>23</v>
      </c>
      <c r="B25" s="8" t="str">
        <f>"0901"</f>
        <v>0901</v>
      </c>
      <c r="C25" s="8" t="s">
        <v>17</v>
      </c>
      <c r="D25" s="8" t="str">
        <f>"肖徐"</f>
        <v>肖徐</v>
      </c>
      <c r="E25" s="8" t="str">
        <f>"男"</f>
        <v>男</v>
      </c>
      <c r="F25" s="8">
        <v>71</v>
      </c>
      <c r="G25" s="8">
        <v>79.6</v>
      </c>
      <c r="H25" s="10">
        <f t="shared" si="0"/>
        <v>77.02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</row>
    <row r="26" s="1" customFormat="1" spans="1:63">
      <c r="A26" s="8">
        <v>24</v>
      </c>
      <c r="B26" s="9" t="str">
        <f>"1001"</f>
        <v>1001</v>
      </c>
      <c r="C26" s="9" t="s">
        <v>18</v>
      </c>
      <c r="D26" s="9" t="str">
        <f>"余勇晴"</f>
        <v>余勇晴</v>
      </c>
      <c r="E26" s="9" t="str">
        <f>"女"</f>
        <v>女</v>
      </c>
      <c r="F26" s="9">
        <v>85.5</v>
      </c>
      <c r="G26" s="9">
        <v>81.5</v>
      </c>
      <c r="H26" s="10">
        <f t="shared" si="0"/>
        <v>82.7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</row>
    <row r="27" s="1" customFormat="1" spans="1:63">
      <c r="A27" s="8">
        <v>25</v>
      </c>
      <c r="B27" s="9" t="str">
        <f>"1101"</f>
        <v>1101</v>
      </c>
      <c r="C27" s="9" t="s">
        <v>19</v>
      </c>
      <c r="D27" s="9" t="str">
        <f>"李雪"</f>
        <v>李雪</v>
      </c>
      <c r="E27" s="9" t="str">
        <f>"女"</f>
        <v>女</v>
      </c>
      <c r="F27" s="9">
        <v>81</v>
      </c>
      <c r="G27" s="9">
        <v>84.82</v>
      </c>
      <c r="H27" s="10">
        <f t="shared" si="0"/>
        <v>83.674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</row>
    <row r="28" spans="1:63">
      <c r="A28" s="11"/>
      <c r="B28" s="11"/>
      <c r="C28" s="11"/>
      <c r="D28" s="11"/>
      <c r="E28" s="11"/>
      <c r="F28" s="11"/>
      <c r="G28" s="11"/>
      <c r="H28" s="12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</row>
  </sheetData>
  <autoFilter xmlns:etc="http://www.wps.cn/officeDocument/2017/etCustomData" ref="A2:H27" etc:filterBottomFollowUsedRange="0">
    <extLst/>
  </autoFilter>
  <sortState ref="A3:L66">
    <sortCondition ref="B3:B66"/>
    <sortCondition ref="H3:H66" descending="1"/>
  </sortState>
  <mergeCells count="1">
    <mergeCell ref="A1:H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三中体检人员名单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年超</dc:creator>
  <cp:lastModifiedBy>鑫鑫</cp:lastModifiedBy>
  <dcterms:created xsi:type="dcterms:W3CDTF">2025-05-20T03:07:00Z</dcterms:created>
  <cp:lastPrinted>2025-05-23T03:15:00Z</cp:lastPrinted>
  <dcterms:modified xsi:type="dcterms:W3CDTF">2025-05-29T01:34:15Z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B8D5C7654B0E452C8D4E1775EA82CBC9_13</vt:lpwstr>
  </property>
  <property fmtid="{D5CDD505-2E9C-101B-9397-08002B2CF9AE}" pid="3" name="KSOProductBuildVer">
    <vt:lpwstr>2052-12.1.0.21171</vt:lpwstr>
  </property>
</Properties>
</file>