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E:\3-考试\2025\2025--人才集团\三中\面试\"/>
    </mc:Choice>
  </mc:AlternateContent>
  <xr:revisionPtr revIDLastSave="0" documentId="13_ncr:1_{7D6DE95D-55F3-4DDE-A170-8E756E2FB81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三中成绩总表" sheetId="13" r:id="rId1"/>
  </sheets>
  <definedNames>
    <definedName name="_xlnm._FilterDatabase" localSheetId="0" hidden="1">三中成绩总表!$A$2:$G$55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3" l="1"/>
  <c r="G4" i="13"/>
  <c r="G5" i="13"/>
  <c r="G3" i="13"/>
  <c r="G6" i="13"/>
  <c r="G8" i="13"/>
  <c r="G7" i="13"/>
  <c r="G9" i="13"/>
  <c r="G22" i="13"/>
  <c r="G18" i="13"/>
  <c r="G20" i="13"/>
  <c r="G19" i="13"/>
  <c r="G17" i="13"/>
  <c r="G21" i="13"/>
  <c r="G10" i="13"/>
  <c r="G12" i="13"/>
  <c r="G14" i="13"/>
  <c r="G11" i="13"/>
  <c r="G13" i="13"/>
  <c r="G16" i="13"/>
  <c r="G15" i="13"/>
  <c r="G33" i="13"/>
  <c r="G32" i="13"/>
  <c r="G34" i="13"/>
  <c r="G31" i="13"/>
  <c r="G30" i="13"/>
  <c r="G23" i="13"/>
  <c r="G25" i="13"/>
  <c r="G28" i="13"/>
  <c r="G26" i="13"/>
  <c r="G27" i="13"/>
  <c r="G24" i="13"/>
  <c r="G29" i="13"/>
  <c r="G35" i="13"/>
  <c r="G37" i="13"/>
  <c r="G38" i="13"/>
  <c r="G39" i="13"/>
  <c r="G36" i="13"/>
  <c r="G44" i="13"/>
  <c r="G43" i="13"/>
  <c r="G46" i="13"/>
  <c r="G47" i="13"/>
  <c r="G48" i="13"/>
  <c r="G42" i="13"/>
  <c r="G41" i="13"/>
  <c r="G40" i="13"/>
  <c r="G50" i="13"/>
  <c r="G49" i="13"/>
  <c r="G55" i="13"/>
  <c r="G53" i="13"/>
  <c r="G54" i="13"/>
  <c r="G51" i="13"/>
  <c r="G52" i="13"/>
  <c r="D52" i="13"/>
  <c r="B52" i="13"/>
  <c r="D51" i="13"/>
  <c r="B51" i="13"/>
  <c r="D54" i="13"/>
  <c r="B54" i="13"/>
  <c r="D53" i="13"/>
  <c r="B53" i="13"/>
  <c r="D55" i="13"/>
  <c r="B55" i="13"/>
  <c r="D45" i="13"/>
  <c r="B45" i="13"/>
  <c r="D49" i="13"/>
  <c r="B49" i="13"/>
  <c r="D50" i="13"/>
  <c r="B50" i="13"/>
  <c r="D40" i="13"/>
  <c r="B40" i="13"/>
  <c r="D41" i="13"/>
  <c r="B41" i="13"/>
  <c r="D42" i="13"/>
  <c r="B42" i="13"/>
  <c r="D48" i="13"/>
  <c r="B48" i="13"/>
  <c r="D47" i="13"/>
  <c r="B47" i="13"/>
  <c r="D46" i="13"/>
  <c r="B46" i="13"/>
  <c r="D43" i="13"/>
  <c r="B43" i="13"/>
  <c r="D44" i="13"/>
  <c r="B44" i="13"/>
  <c r="D36" i="13"/>
  <c r="B36" i="13"/>
  <c r="D39" i="13"/>
  <c r="B39" i="13"/>
  <c r="D38" i="13"/>
  <c r="B38" i="13"/>
  <c r="D37" i="13"/>
  <c r="B37" i="13"/>
  <c r="D35" i="13"/>
  <c r="B35" i="13"/>
  <c r="D29" i="13"/>
  <c r="B29" i="13"/>
  <c r="D24" i="13"/>
  <c r="B24" i="13"/>
  <c r="D27" i="13"/>
  <c r="B27" i="13"/>
  <c r="D26" i="13"/>
  <c r="B26" i="13"/>
  <c r="D28" i="13"/>
  <c r="B28" i="13"/>
  <c r="D25" i="13"/>
  <c r="B25" i="13"/>
  <c r="D23" i="13"/>
  <c r="B23" i="13"/>
  <c r="D30" i="13"/>
  <c r="B30" i="13"/>
  <c r="D31" i="13"/>
  <c r="B31" i="13"/>
  <c r="D34" i="13"/>
  <c r="B34" i="13"/>
  <c r="D32" i="13"/>
  <c r="B32" i="13"/>
  <c r="D33" i="13"/>
  <c r="B33" i="13"/>
  <c r="D15" i="13"/>
  <c r="B15" i="13"/>
  <c r="D16" i="13"/>
  <c r="B16" i="13"/>
  <c r="D13" i="13"/>
  <c r="B13" i="13"/>
  <c r="D11" i="13"/>
  <c r="B11" i="13"/>
  <c r="D14" i="13"/>
  <c r="B14" i="13"/>
  <c r="D12" i="13"/>
  <c r="B12" i="13"/>
  <c r="D10" i="13"/>
  <c r="B10" i="13"/>
  <c r="D21" i="13"/>
  <c r="B21" i="13"/>
  <c r="D17" i="13"/>
  <c r="B17" i="13"/>
  <c r="D19" i="13"/>
  <c r="B19" i="13"/>
  <c r="D20" i="13"/>
  <c r="B20" i="13"/>
  <c r="D18" i="13"/>
  <c r="B18" i="13"/>
  <c r="D22" i="13"/>
  <c r="B22" i="13"/>
  <c r="D9" i="13"/>
  <c r="B9" i="13"/>
  <c r="D7" i="13"/>
  <c r="B7" i="13"/>
  <c r="D8" i="13"/>
  <c r="B8" i="13"/>
  <c r="D6" i="13"/>
  <c r="B6" i="13"/>
  <c r="D3" i="13"/>
  <c r="B3" i="13"/>
  <c r="D5" i="13"/>
  <c r="B5" i="13"/>
  <c r="D4" i="13"/>
  <c r="B4" i="13"/>
</calcChain>
</file>

<file path=xl/sharedStrings.xml><?xml version="1.0" encoding="utf-8"?>
<sst xmlns="http://schemas.openxmlformats.org/spreadsheetml/2006/main" count="61" uniqueCount="19">
  <si>
    <t>岗位代码</t>
  </si>
  <si>
    <t>岗位名称</t>
  </si>
  <si>
    <t>准考证号</t>
  </si>
  <si>
    <t>高中历史</t>
  </si>
  <si>
    <t>高中物理</t>
  </si>
  <si>
    <t>高中政治</t>
  </si>
  <si>
    <t>高中生物</t>
  </si>
  <si>
    <t>高中地理</t>
  </si>
  <si>
    <t>高中音乐</t>
  </si>
  <si>
    <t>高中数学</t>
  </si>
  <si>
    <t>高中英语</t>
  </si>
  <si>
    <t>高中语文</t>
  </si>
  <si>
    <t>高中体育</t>
  </si>
  <si>
    <t>高中化学</t>
  </si>
  <si>
    <t>序号</t>
    <phoneticPr fontId="3" type="noConversion"/>
  </si>
  <si>
    <t>面试成绩</t>
    <phoneticPr fontId="1" type="noConversion"/>
  </si>
  <si>
    <t>总成绩</t>
    <phoneticPr fontId="3" type="noConversion"/>
  </si>
  <si>
    <t>笔试成绩</t>
    <phoneticPr fontId="3" type="noConversion"/>
  </si>
  <si>
    <t>蚌埠第三中学2025年高层次人才招聘面试及总成绩汇总表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</si>
</sst>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3777-9716-4865-A003-878D926753C3}">
  <dimension ref="A1:G55"/>
  <sheetViews>
    <sheetView tabSelected="1" workbookViewId="0">
      <selection activeCell="I15" sqref="I15"/>
    </sheetView>
  </sheetViews>
  <sheetFormatPr defaultRowHeight="14" x14ac:dyDescent="0.25"/>
  <cols>
    <col min="1" max="1" width="8.7265625" style="6"/>
    <col min="2" max="2" width="9.26953125" style="6" bestFit="1" customWidth="1"/>
    <col min="3" max="3" width="15.7265625" style="6" bestFit="1" customWidth="1"/>
    <col min="4" max="4" width="15.90625" style="6" bestFit="1" customWidth="1"/>
    <col min="5" max="5" width="15.81640625" style="6" customWidth="1"/>
    <col min="6" max="6" width="17.08984375" style="6" customWidth="1"/>
    <col min="7" max="7" width="16.1796875" style="7" customWidth="1"/>
    <col min="8" max="16384" width="8.7265625" style="6"/>
  </cols>
  <sheetData>
    <row r="1" spans="1:7" ht="52" customHeight="1" x14ac:dyDescent="0.25">
      <c r="A1" s="1" t="s">
        <v>18</v>
      </c>
      <c r="B1" s="1"/>
      <c r="C1" s="1"/>
      <c r="D1" s="1"/>
      <c r="E1" s="1"/>
      <c r="F1" s="1"/>
      <c r="G1" s="1"/>
    </row>
    <row r="2" spans="1:7" x14ac:dyDescent="0.25">
      <c r="A2" s="2" t="s">
        <v>14</v>
      </c>
      <c r="B2" s="3" t="s">
        <v>0</v>
      </c>
      <c r="C2" s="3" t="s">
        <v>1</v>
      </c>
      <c r="D2" s="3" t="s">
        <v>2</v>
      </c>
      <c r="E2" s="2" t="s">
        <v>17</v>
      </c>
      <c r="F2" s="2" t="s">
        <v>15</v>
      </c>
      <c r="G2" s="4" t="s">
        <v>16</v>
      </c>
    </row>
    <row r="3" spans="1:7" x14ac:dyDescent="0.25">
      <c r="A3" s="3">
        <v>1</v>
      </c>
      <c r="B3" s="2" t="str">
        <f>"0101"</f>
        <v>0101</v>
      </c>
      <c r="C3" s="2" t="s">
        <v>11</v>
      </c>
      <c r="D3" s="2" t="str">
        <f>"25042600201"</f>
        <v>25042600201</v>
      </c>
      <c r="E3" s="2">
        <v>71.5</v>
      </c>
      <c r="F3" s="2">
        <v>85.18</v>
      </c>
      <c r="G3" s="5">
        <f>E3*0.3+F3*0.7</f>
        <v>81.075999999999993</v>
      </c>
    </row>
    <row r="4" spans="1:7" x14ac:dyDescent="0.25">
      <c r="A4" s="3">
        <v>2</v>
      </c>
      <c r="B4" s="2" t="str">
        <f>"0101"</f>
        <v>0101</v>
      </c>
      <c r="C4" s="2" t="s">
        <v>11</v>
      </c>
      <c r="D4" s="2" t="str">
        <f>"25042600204"</f>
        <v>25042600204</v>
      </c>
      <c r="E4" s="2">
        <v>72</v>
      </c>
      <c r="F4" s="2">
        <v>83.86</v>
      </c>
      <c r="G4" s="5">
        <f>E4*0.3+F4*0.7</f>
        <v>80.301999999999992</v>
      </c>
    </row>
    <row r="5" spans="1:7" x14ac:dyDescent="0.25">
      <c r="A5" s="3">
        <v>3</v>
      </c>
      <c r="B5" s="2" t="str">
        <f>"0101"</f>
        <v>0101</v>
      </c>
      <c r="C5" s="2" t="s">
        <v>11</v>
      </c>
      <c r="D5" s="2" t="str">
        <f>"25042600203"</f>
        <v>25042600203</v>
      </c>
      <c r="E5" s="2">
        <v>63</v>
      </c>
      <c r="F5" s="2">
        <v>78.28</v>
      </c>
      <c r="G5" s="5">
        <f>E5*0.3+F5*0.7</f>
        <v>73.695999999999998</v>
      </c>
    </row>
    <row r="6" spans="1:7" x14ac:dyDescent="0.25">
      <c r="A6" s="3">
        <v>4</v>
      </c>
      <c r="B6" s="2" t="str">
        <f>"0101"</f>
        <v>0101</v>
      </c>
      <c r="C6" s="2" t="s">
        <v>11</v>
      </c>
      <c r="D6" s="2" t="str">
        <f>"25042600205"</f>
        <v>25042600205</v>
      </c>
      <c r="E6" s="2">
        <v>63</v>
      </c>
      <c r="F6" s="2">
        <v>75.38</v>
      </c>
      <c r="G6" s="5">
        <f>E6*0.3+F6*0.7</f>
        <v>71.665999999999997</v>
      </c>
    </row>
    <row r="7" spans="1:7" x14ac:dyDescent="0.25">
      <c r="A7" s="3">
        <v>5</v>
      </c>
      <c r="B7" s="2" t="str">
        <f>"0102"</f>
        <v>0102</v>
      </c>
      <c r="C7" s="2" t="s">
        <v>11</v>
      </c>
      <c r="D7" s="2" t="str">
        <f>"25042600208"</f>
        <v>25042600208</v>
      </c>
      <c r="E7" s="2">
        <v>81.5</v>
      </c>
      <c r="F7" s="2">
        <v>85.64</v>
      </c>
      <c r="G7" s="5">
        <f>E7*0.3+F7*0.7</f>
        <v>84.397999999999996</v>
      </c>
    </row>
    <row r="8" spans="1:7" x14ac:dyDescent="0.25">
      <c r="A8" s="3">
        <v>6</v>
      </c>
      <c r="B8" s="2" t="str">
        <f>"0102"</f>
        <v>0102</v>
      </c>
      <c r="C8" s="2" t="s">
        <v>11</v>
      </c>
      <c r="D8" s="2" t="str">
        <f>"25042600210"</f>
        <v>25042600210</v>
      </c>
      <c r="E8" s="2">
        <v>74.5</v>
      </c>
      <c r="F8" s="2">
        <v>83.02</v>
      </c>
      <c r="G8" s="5">
        <f>E8*0.3+F8*0.7</f>
        <v>80.463999999999984</v>
      </c>
    </row>
    <row r="9" spans="1:7" x14ac:dyDescent="0.25">
      <c r="A9" s="3">
        <v>7</v>
      </c>
      <c r="B9" s="2" t="str">
        <f>"0102"</f>
        <v>0102</v>
      </c>
      <c r="C9" s="2" t="s">
        <v>11</v>
      </c>
      <c r="D9" s="2" t="str">
        <f>"25042600209"</f>
        <v>25042600209</v>
      </c>
      <c r="E9" s="2">
        <v>74.75</v>
      </c>
      <c r="F9" s="2">
        <v>0</v>
      </c>
      <c r="G9" s="5">
        <f>E9*0.3+F9*0.7</f>
        <v>22.425000000000001</v>
      </c>
    </row>
    <row r="10" spans="1:7" x14ac:dyDescent="0.25">
      <c r="A10" s="3">
        <v>8</v>
      </c>
      <c r="B10" s="3" t="str">
        <f>"0201"</f>
        <v>0201</v>
      </c>
      <c r="C10" s="3" t="s">
        <v>10</v>
      </c>
      <c r="D10" s="3" t="str">
        <f>"25042600304"</f>
        <v>25042600304</v>
      </c>
      <c r="E10" s="3">
        <v>89</v>
      </c>
      <c r="F10" s="3">
        <v>78.180000000000007</v>
      </c>
      <c r="G10" s="5">
        <f>E10*0.3+F10*0.7</f>
        <v>81.426000000000002</v>
      </c>
    </row>
    <row r="11" spans="1:7" x14ac:dyDescent="0.25">
      <c r="A11" s="3">
        <v>9</v>
      </c>
      <c r="B11" s="3" t="str">
        <f>"0201"</f>
        <v>0201</v>
      </c>
      <c r="C11" s="3" t="s">
        <v>10</v>
      </c>
      <c r="D11" s="3" t="str">
        <f>"25042600303"</f>
        <v>25042600303</v>
      </c>
      <c r="E11" s="3">
        <v>87.5</v>
      </c>
      <c r="F11" s="3">
        <v>75.599999999999994</v>
      </c>
      <c r="G11" s="5">
        <f>E11*0.3+F11*0.7</f>
        <v>79.169999999999987</v>
      </c>
    </row>
    <row r="12" spans="1:7" x14ac:dyDescent="0.25">
      <c r="A12" s="3">
        <v>10</v>
      </c>
      <c r="B12" s="3" t="str">
        <f>"0201"</f>
        <v>0201</v>
      </c>
      <c r="C12" s="3" t="s">
        <v>10</v>
      </c>
      <c r="D12" s="3" t="str">
        <f>"25042600306"</f>
        <v>25042600306</v>
      </c>
      <c r="E12" s="3">
        <v>80</v>
      </c>
      <c r="F12" s="3">
        <v>78.040000000000006</v>
      </c>
      <c r="G12" s="5">
        <f>E12*0.3+F12*0.7</f>
        <v>78.628</v>
      </c>
    </row>
    <row r="13" spans="1:7" x14ac:dyDescent="0.25">
      <c r="A13" s="3">
        <v>11</v>
      </c>
      <c r="B13" s="3" t="str">
        <f>"0201"</f>
        <v>0201</v>
      </c>
      <c r="C13" s="3" t="s">
        <v>10</v>
      </c>
      <c r="D13" s="3" t="str">
        <f>"25042600301"</f>
        <v>25042600301</v>
      </c>
      <c r="E13" s="3">
        <v>81.5</v>
      </c>
      <c r="F13" s="3">
        <v>73.56</v>
      </c>
      <c r="G13" s="5">
        <f>E13*0.3+F13*0.7</f>
        <v>75.941999999999993</v>
      </c>
    </row>
    <row r="14" spans="1:7" x14ac:dyDescent="0.25">
      <c r="A14" s="3">
        <v>12</v>
      </c>
      <c r="B14" s="3" t="str">
        <f>"0202"</f>
        <v>0202</v>
      </c>
      <c r="C14" s="3" t="s">
        <v>10</v>
      </c>
      <c r="D14" s="3" t="str">
        <f>"25042600308"</f>
        <v>25042600308</v>
      </c>
      <c r="E14" s="3">
        <v>91</v>
      </c>
      <c r="F14" s="3">
        <v>83.04</v>
      </c>
      <c r="G14" s="5">
        <f>E14*0.3+F14*0.7</f>
        <v>85.427999999999997</v>
      </c>
    </row>
    <row r="15" spans="1:7" x14ac:dyDescent="0.25">
      <c r="A15" s="3">
        <v>13</v>
      </c>
      <c r="B15" s="3" t="str">
        <f>"0202"</f>
        <v>0202</v>
      </c>
      <c r="C15" s="3" t="s">
        <v>10</v>
      </c>
      <c r="D15" s="3" t="str">
        <f>"25042600311"</f>
        <v>25042600311</v>
      </c>
      <c r="E15" s="3">
        <v>88.5</v>
      </c>
      <c r="F15" s="3">
        <v>80.52</v>
      </c>
      <c r="G15" s="5">
        <f>E15*0.3+F15*0.7</f>
        <v>82.913999999999987</v>
      </c>
    </row>
    <row r="16" spans="1:7" x14ac:dyDescent="0.25">
      <c r="A16" s="3">
        <v>14</v>
      </c>
      <c r="B16" s="3" t="str">
        <f>"0202"</f>
        <v>0202</v>
      </c>
      <c r="C16" s="3" t="s">
        <v>10</v>
      </c>
      <c r="D16" s="3" t="str">
        <f>"25042600312"</f>
        <v>25042600312</v>
      </c>
      <c r="E16" s="3">
        <v>87</v>
      </c>
      <c r="F16" s="3">
        <v>81</v>
      </c>
      <c r="G16" s="5">
        <f>E16*0.3+F16*0.7</f>
        <v>82.8</v>
      </c>
    </row>
    <row r="17" spans="1:7" x14ac:dyDescent="0.25">
      <c r="A17" s="3">
        <v>15</v>
      </c>
      <c r="B17" s="2" t="str">
        <f>"0301"</f>
        <v>0301</v>
      </c>
      <c r="C17" s="2" t="s">
        <v>9</v>
      </c>
      <c r="D17" s="2" t="str">
        <f>"25042600105"</f>
        <v>25042600105</v>
      </c>
      <c r="E17" s="2">
        <v>65</v>
      </c>
      <c r="F17" s="2">
        <v>84.32</v>
      </c>
      <c r="G17" s="5">
        <f>E17*0.3+F17*0.7</f>
        <v>78.524000000000001</v>
      </c>
    </row>
    <row r="18" spans="1:7" x14ac:dyDescent="0.25">
      <c r="A18" s="3">
        <v>16</v>
      </c>
      <c r="B18" s="2" t="str">
        <f>"0301"</f>
        <v>0301</v>
      </c>
      <c r="C18" s="2" t="s">
        <v>9</v>
      </c>
      <c r="D18" s="2" t="str">
        <f>"25042600103"</f>
        <v>25042600103</v>
      </c>
      <c r="E18" s="2">
        <v>70</v>
      </c>
      <c r="F18" s="2">
        <v>80.92</v>
      </c>
      <c r="G18" s="5">
        <f>E18*0.3+F18*0.7</f>
        <v>77.644000000000005</v>
      </c>
    </row>
    <row r="19" spans="1:7" x14ac:dyDescent="0.25">
      <c r="A19" s="3">
        <v>17</v>
      </c>
      <c r="B19" s="2" t="str">
        <f>"0302"</f>
        <v>0302</v>
      </c>
      <c r="C19" s="2" t="s">
        <v>9</v>
      </c>
      <c r="D19" s="2" t="str">
        <f>"25042600119"</f>
        <v>25042600119</v>
      </c>
      <c r="E19" s="2">
        <v>97</v>
      </c>
      <c r="F19" s="2">
        <v>84.72</v>
      </c>
      <c r="G19" s="5">
        <f>E19*0.3+F19*0.7</f>
        <v>88.403999999999996</v>
      </c>
    </row>
    <row r="20" spans="1:7" x14ac:dyDescent="0.25">
      <c r="A20" s="3">
        <v>18</v>
      </c>
      <c r="B20" s="2" t="str">
        <f>"0302"</f>
        <v>0302</v>
      </c>
      <c r="C20" s="2" t="s">
        <v>9</v>
      </c>
      <c r="D20" s="2" t="str">
        <f>"25042600111"</f>
        <v>25042600111</v>
      </c>
      <c r="E20" s="2">
        <v>84</v>
      </c>
      <c r="F20" s="2">
        <v>84.32</v>
      </c>
      <c r="G20" s="5">
        <f>E20*0.3+F20*0.7</f>
        <v>84.22399999999999</v>
      </c>
    </row>
    <row r="21" spans="1:7" x14ac:dyDescent="0.25">
      <c r="A21" s="3">
        <v>19</v>
      </c>
      <c r="B21" s="2" t="str">
        <f>"0302"</f>
        <v>0302</v>
      </c>
      <c r="C21" s="2" t="s">
        <v>9</v>
      </c>
      <c r="D21" s="2" t="str">
        <f>"25042600116"</f>
        <v>25042600116</v>
      </c>
      <c r="E21" s="2">
        <v>82</v>
      </c>
      <c r="F21" s="2">
        <v>83.88</v>
      </c>
      <c r="G21" s="5">
        <f>E21*0.3+F21*0.7</f>
        <v>83.315999999999988</v>
      </c>
    </row>
    <row r="22" spans="1:7" x14ac:dyDescent="0.25">
      <c r="A22" s="3">
        <v>20</v>
      </c>
      <c r="B22" s="2" t="str">
        <f>"0302"</f>
        <v>0302</v>
      </c>
      <c r="C22" s="2" t="s">
        <v>9</v>
      </c>
      <c r="D22" s="2" t="str">
        <f>"25042600118"</f>
        <v>25042600118</v>
      </c>
      <c r="E22" s="2">
        <v>82</v>
      </c>
      <c r="F22" s="2">
        <v>79.56</v>
      </c>
      <c r="G22" s="5">
        <f>E22*0.3+F22*0.7</f>
        <v>80.292000000000002</v>
      </c>
    </row>
    <row r="23" spans="1:7" x14ac:dyDescent="0.25">
      <c r="A23" s="3">
        <v>21</v>
      </c>
      <c r="B23" s="3" t="str">
        <f>"0401"</f>
        <v>0401</v>
      </c>
      <c r="C23" s="3" t="s">
        <v>4</v>
      </c>
      <c r="D23" s="3" t="str">
        <f>"25042600417"</f>
        <v>25042600417</v>
      </c>
      <c r="E23" s="3">
        <v>83</v>
      </c>
      <c r="F23" s="3">
        <v>79.38</v>
      </c>
      <c r="G23" s="5">
        <f>E23*0.3+F23*0.7</f>
        <v>80.465999999999994</v>
      </c>
    </row>
    <row r="24" spans="1:7" x14ac:dyDescent="0.25">
      <c r="A24" s="3">
        <v>22</v>
      </c>
      <c r="B24" s="3" t="str">
        <f>"0401"</f>
        <v>0401</v>
      </c>
      <c r="C24" s="3" t="s">
        <v>4</v>
      </c>
      <c r="D24" s="3" t="str">
        <f>"25042600401"</f>
        <v>25042600401</v>
      </c>
      <c r="E24" s="3">
        <v>62</v>
      </c>
      <c r="F24" s="3">
        <v>78.739999999999995</v>
      </c>
      <c r="G24" s="5">
        <f>E24*0.3+F24*0.7</f>
        <v>73.717999999999989</v>
      </c>
    </row>
    <row r="25" spans="1:7" x14ac:dyDescent="0.25">
      <c r="A25" s="3">
        <v>23</v>
      </c>
      <c r="B25" s="3" t="str">
        <f>"0401"</f>
        <v>0401</v>
      </c>
      <c r="C25" s="3" t="s">
        <v>4</v>
      </c>
      <c r="D25" s="3" t="str">
        <f>"25042600422"</f>
        <v>25042600422</v>
      </c>
      <c r="E25" s="3">
        <v>67</v>
      </c>
      <c r="F25" s="3">
        <v>74.7</v>
      </c>
      <c r="G25" s="5">
        <f>E25*0.3+F25*0.7</f>
        <v>72.39</v>
      </c>
    </row>
    <row r="26" spans="1:7" x14ac:dyDescent="0.25">
      <c r="A26" s="3">
        <v>24</v>
      </c>
      <c r="B26" s="3" t="str">
        <f>"0401"</f>
        <v>0401</v>
      </c>
      <c r="C26" s="3" t="s">
        <v>4</v>
      </c>
      <c r="D26" s="3" t="str">
        <f>"25042600420"</f>
        <v>25042600420</v>
      </c>
      <c r="E26" s="3">
        <v>60.5</v>
      </c>
      <c r="F26" s="3">
        <v>76.08</v>
      </c>
      <c r="G26" s="5">
        <f>E26*0.3+F26*0.7</f>
        <v>71.405999999999992</v>
      </c>
    </row>
    <row r="27" spans="1:7" x14ac:dyDescent="0.25">
      <c r="A27" s="3">
        <v>25</v>
      </c>
      <c r="B27" s="3" t="str">
        <f>"0402"</f>
        <v>0402</v>
      </c>
      <c r="C27" s="3" t="s">
        <v>4</v>
      </c>
      <c r="D27" s="3" t="str">
        <f>"25042600504"</f>
        <v>25042600504</v>
      </c>
      <c r="E27" s="3">
        <v>82.5</v>
      </c>
      <c r="F27" s="3">
        <v>88.16</v>
      </c>
      <c r="G27" s="5">
        <f>E27*0.3+F27*0.7</f>
        <v>86.461999999999989</v>
      </c>
    </row>
    <row r="28" spans="1:7" x14ac:dyDescent="0.25">
      <c r="A28" s="3">
        <v>26</v>
      </c>
      <c r="B28" s="3" t="str">
        <f>"0402"</f>
        <v>0402</v>
      </c>
      <c r="C28" s="3" t="s">
        <v>4</v>
      </c>
      <c r="D28" s="3" t="str">
        <f>"25042600501"</f>
        <v>25042600501</v>
      </c>
      <c r="E28" s="3">
        <v>87.5</v>
      </c>
      <c r="F28" s="3">
        <v>84.92</v>
      </c>
      <c r="G28" s="5">
        <f>E28*0.3+F28*0.7</f>
        <v>85.693999999999988</v>
      </c>
    </row>
    <row r="29" spans="1:7" x14ac:dyDescent="0.25">
      <c r="A29" s="3">
        <v>27</v>
      </c>
      <c r="B29" s="3" t="str">
        <f>"0402"</f>
        <v>0402</v>
      </c>
      <c r="C29" s="3" t="s">
        <v>4</v>
      </c>
      <c r="D29" s="3" t="str">
        <f>"25042600430"</f>
        <v>25042600430</v>
      </c>
      <c r="E29" s="3">
        <v>85.5</v>
      </c>
      <c r="F29" s="3">
        <v>80.84</v>
      </c>
      <c r="G29" s="5">
        <f>E29*0.3+F29*0.7</f>
        <v>82.238</v>
      </c>
    </row>
    <row r="30" spans="1:7" x14ac:dyDescent="0.25">
      <c r="A30" s="3">
        <v>28</v>
      </c>
      <c r="B30" s="3" t="str">
        <f>"0501"</f>
        <v>0501</v>
      </c>
      <c r="C30" s="3" t="s">
        <v>13</v>
      </c>
      <c r="D30" s="3" t="str">
        <f>"25042600319"</f>
        <v>25042600319</v>
      </c>
      <c r="E30" s="3">
        <v>78.5</v>
      </c>
      <c r="F30" s="3">
        <v>74.34</v>
      </c>
      <c r="G30" s="5">
        <f>E30*0.3+F30*0.7</f>
        <v>75.587999999999994</v>
      </c>
    </row>
    <row r="31" spans="1:7" x14ac:dyDescent="0.25">
      <c r="A31" s="3">
        <v>29</v>
      </c>
      <c r="B31" s="3" t="str">
        <f>"0501"</f>
        <v>0501</v>
      </c>
      <c r="C31" s="3" t="s">
        <v>13</v>
      </c>
      <c r="D31" s="3" t="str">
        <f>"25042600317"</f>
        <v>25042600317</v>
      </c>
      <c r="E31" s="3">
        <v>60</v>
      </c>
      <c r="F31" s="3">
        <v>73.8</v>
      </c>
      <c r="G31" s="5">
        <f>E31*0.3+F31*0.7</f>
        <v>69.66</v>
      </c>
    </row>
    <row r="32" spans="1:7" x14ac:dyDescent="0.25">
      <c r="A32" s="3">
        <v>30</v>
      </c>
      <c r="B32" s="3" t="str">
        <f>"0502"</f>
        <v>0502</v>
      </c>
      <c r="C32" s="3" t="s">
        <v>13</v>
      </c>
      <c r="D32" s="3" t="str">
        <f>"25042600325"</f>
        <v>25042600325</v>
      </c>
      <c r="E32" s="3">
        <v>78.5</v>
      </c>
      <c r="F32" s="3">
        <v>86.06</v>
      </c>
      <c r="G32" s="5">
        <f>E32*0.3+F32*0.7</f>
        <v>83.792000000000002</v>
      </c>
    </row>
    <row r="33" spans="1:7" x14ac:dyDescent="0.25">
      <c r="A33" s="3">
        <v>31</v>
      </c>
      <c r="B33" s="3" t="str">
        <f>"0502"</f>
        <v>0502</v>
      </c>
      <c r="C33" s="3" t="s">
        <v>13</v>
      </c>
      <c r="D33" s="3" t="str">
        <f>"25042600328"</f>
        <v>25042600328</v>
      </c>
      <c r="E33" s="3">
        <v>83</v>
      </c>
      <c r="F33" s="3">
        <v>83.8</v>
      </c>
      <c r="G33" s="5">
        <f>E33*0.3+F33*0.7</f>
        <v>83.56</v>
      </c>
    </row>
    <row r="34" spans="1:7" x14ac:dyDescent="0.25">
      <c r="A34" s="3">
        <v>32</v>
      </c>
      <c r="B34" s="3" t="str">
        <f>"0502"</f>
        <v>0502</v>
      </c>
      <c r="C34" s="3" t="s">
        <v>13</v>
      </c>
      <c r="D34" s="3" t="str">
        <f>"25042600327"</f>
        <v>25042600327</v>
      </c>
      <c r="E34" s="3">
        <v>91.5</v>
      </c>
      <c r="F34" s="3">
        <v>76.34</v>
      </c>
      <c r="G34" s="5">
        <f>E34*0.3+F34*0.7</f>
        <v>80.888000000000005</v>
      </c>
    </row>
    <row r="35" spans="1:7" x14ac:dyDescent="0.25">
      <c r="A35" s="3">
        <v>33</v>
      </c>
      <c r="B35" s="3" t="str">
        <f>"0601"</f>
        <v>0601</v>
      </c>
      <c r="C35" s="3" t="s">
        <v>6</v>
      </c>
      <c r="D35" s="3" t="str">
        <f>"25042600216"</f>
        <v>25042600216</v>
      </c>
      <c r="E35" s="3">
        <v>66</v>
      </c>
      <c r="F35" s="3">
        <v>81.48</v>
      </c>
      <c r="G35" s="5">
        <f>E35*0.3+F35*0.7</f>
        <v>76.835999999999999</v>
      </c>
    </row>
    <row r="36" spans="1:7" x14ac:dyDescent="0.25">
      <c r="A36" s="3">
        <v>34</v>
      </c>
      <c r="B36" s="3" t="str">
        <f>"0601"</f>
        <v>0601</v>
      </c>
      <c r="C36" s="3" t="s">
        <v>6</v>
      </c>
      <c r="D36" s="3" t="str">
        <f>"25042600213"</f>
        <v>25042600213</v>
      </c>
      <c r="E36" s="3">
        <v>61</v>
      </c>
      <c r="F36" s="3">
        <v>77.819999999999993</v>
      </c>
      <c r="G36" s="5">
        <f>E36*0.3+F36*0.7</f>
        <v>72.773999999999987</v>
      </c>
    </row>
    <row r="37" spans="1:7" x14ac:dyDescent="0.25">
      <c r="A37" s="3">
        <v>35</v>
      </c>
      <c r="B37" s="3" t="str">
        <f>"0602"</f>
        <v>0602</v>
      </c>
      <c r="C37" s="3" t="s">
        <v>6</v>
      </c>
      <c r="D37" s="3" t="str">
        <f>"25042600225"</f>
        <v>25042600225</v>
      </c>
      <c r="E37" s="3">
        <v>87</v>
      </c>
      <c r="F37" s="3">
        <v>85.14</v>
      </c>
      <c r="G37" s="5">
        <f>E37*0.3+F37*0.7</f>
        <v>85.697999999999993</v>
      </c>
    </row>
    <row r="38" spans="1:7" x14ac:dyDescent="0.25">
      <c r="A38" s="3">
        <v>36</v>
      </c>
      <c r="B38" s="3" t="str">
        <f>"0602"</f>
        <v>0602</v>
      </c>
      <c r="C38" s="3" t="s">
        <v>6</v>
      </c>
      <c r="D38" s="3" t="str">
        <f>"25042600230"</f>
        <v>25042600230</v>
      </c>
      <c r="E38" s="3">
        <v>74</v>
      </c>
      <c r="F38" s="3">
        <v>79.48</v>
      </c>
      <c r="G38" s="5">
        <f>E38*0.3+F38*0.7</f>
        <v>77.835999999999999</v>
      </c>
    </row>
    <row r="39" spans="1:7" x14ac:dyDescent="0.25">
      <c r="A39" s="3">
        <v>37</v>
      </c>
      <c r="B39" s="3" t="str">
        <f>"0602"</f>
        <v>0602</v>
      </c>
      <c r="C39" s="3" t="s">
        <v>6</v>
      </c>
      <c r="D39" s="3" t="str">
        <f>"25042600223"</f>
        <v>25042600223</v>
      </c>
      <c r="E39" s="3">
        <v>71</v>
      </c>
      <c r="F39" s="3">
        <v>77</v>
      </c>
      <c r="G39" s="5">
        <f>E39*0.3+F39*0.7</f>
        <v>75.2</v>
      </c>
    </row>
    <row r="40" spans="1:7" x14ac:dyDescent="0.25">
      <c r="A40" s="3">
        <v>38</v>
      </c>
      <c r="B40" s="3" t="str">
        <f>"0701"</f>
        <v>0701</v>
      </c>
      <c r="C40" s="3" t="s">
        <v>7</v>
      </c>
      <c r="D40" s="3" t="str">
        <f>"25042600601"</f>
        <v>25042600601</v>
      </c>
      <c r="E40" s="3">
        <v>73</v>
      </c>
      <c r="F40" s="3">
        <v>82.8</v>
      </c>
      <c r="G40" s="5">
        <f>E40*0.3+F40*0.7</f>
        <v>79.859999999999985</v>
      </c>
    </row>
    <row r="41" spans="1:7" x14ac:dyDescent="0.25">
      <c r="A41" s="3">
        <v>39</v>
      </c>
      <c r="B41" s="3" t="str">
        <f>"0702"</f>
        <v>0702</v>
      </c>
      <c r="C41" s="3" t="s">
        <v>7</v>
      </c>
      <c r="D41" s="3" t="str">
        <f>"25042600606"</f>
        <v>25042600606</v>
      </c>
      <c r="E41" s="3">
        <v>60</v>
      </c>
      <c r="F41" s="3">
        <v>79.8</v>
      </c>
      <c r="G41" s="5">
        <f>E41*0.3+F41*0.7</f>
        <v>73.859999999999985</v>
      </c>
    </row>
    <row r="42" spans="1:7" x14ac:dyDescent="0.25">
      <c r="A42" s="3">
        <v>40</v>
      </c>
      <c r="B42" s="3" t="str">
        <f>"0702"</f>
        <v>0702</v>
      </c>
      <c r="C42" s="3" t="s">
        <v>7</v>
      </c>
      <c r="D42" s="3" t="str">
        <f>"25042600605"</f>
        <v>25042600605</v>
      </c>
      <c r="E42" s="3">
        <v>63</v>
      </c>
      <c r="F42" s="3">
        <v>77.5</v>
      </c>
      <c r="G42" s="5">
        <f>E42*0.3+F42*0.7</f>
        <v>73.150000000000006</v>
      </c>
    </row>
    <row r="43" spans="1:7" x14ac:dyDescent="0.25">
      <c r="A43" s="3">
        <v>41</v>
      </c>
      <c r="B43" s="3" t="str">
        <f>"0801"</f>
        <v>0801</v>
      </c>
      <c r="C43" s="3" t="s">
        <v>3</v>
      </c>
      <c r="D43" s="3" t="str">
        <f>"25042600607"</f>
        <v>25042600607</v>
      </c>
      <c r="E43" s="3">
        <v>84</v>
      </c>
      <c r="F43" s="3">
        <v>80</v>
      </c>
      <c r="G43" s="5">
        <f>E43*0.3+F43*0.7</f>
        <v>81.2</v>
      </c>
    </row>
    <row r="44" spans="1:7" x14ac:dyDescent="0.25">
      <c r="A44" s="3">
        <v>42</v>
      </c>
      <c r="B44" s="3" t="str">
        <f>"0801"</f>
        <v>0801</v>
      </c>
      <c r="C44" s="3" t="s">
        <v>3</v>
      </c>
      <c r="D44" s="3" t="str">
        <f>"25042600610"</f>
        <v>25042600610</v>
      </c>
      <c r="E44" s="3">
        <v>81.5</v>
      </c>
      <c r="F44" s="3">
        <v>75.88</v>
      </c>
      <c r="G44" s="5">
        <f>E44*0.3+F44*0.7</f>
        <v>77.565999999999988</v>
      </c>
    </row>
    <row r="45" spans="1:7" x14ac:dyDescent="0.25">
      <c r="A45" s="3">
        <v>43</v>
      </c>
      <c r="B45" s="3" t="str">
        <f>"0801"</f>
        <v>0801</v>
      </c>
      <c r="C45" s="3" t="s">
        <v>3</v>
      </c>
      <c r="D45" s="3" t="str">
        <f>"25042600612"</f>
        <v>25042600612</v>
      </c>
      <c r="E45" s="3">
        <v>78</v>
      </c>
      <c r="F45" s="2">
        <v>0</v>
      </c>
      <c r="G45" s="5">
        <f>E45*0.3+F45*0.7</f>
        <v>23.4</v>
      </c>
    </row>
    <row r="46" spans="1:7" x14ac:dyDescent="0.25">
      <c r="A46" s="3">
        <v>44</v>
      </c>
      <c r="B46" s="3" t="str">
        <f>"0802"</f>
        <v>0802</v>
      </c>
      <c r="C46" s="3" t="s">
        <v>3</v>
      </c>
      <c r="D46" s="3" t="str">
        <f>"25042600619"</f>
        <v>25042600619</v>
      </c>
      <c r="E46" s="3">
        <v>84</v>
      </c>
      <c r="F46" s="3">
        <v>83.3</v>
      </c>
      <c r="G46" s="5">
        <f>E46*0.3+F46*0.7</f>
        <v>83.509999999999991</v>
      </c>
    </row>
    <row r="47" spans="1:7" x14ac:dyDescent="0.25">
      <c r="A47" s="3">
        <v>45</v>
      </c>
      <c r="B47" s="3" t="str">
        <f>"0802"</f>
        <v>0802</v>
      </c>
      <c r="C47" s="3" t="s">
        <v>3</v>
      </c>
      <c r="D47" s="3" t="str">
        <f>"25042600615"</f>
        <v>25042600615</v>
      </c>
      <c r="E47" s="3">
        <v>84.5</v>
      </c>
      <c r="F47" s="3">
        <v>80.3</v>
      </c>
      <c r="G47" s="5">
        <f>E47*0.3+F47*0.7</f>
        <v>81.559999999999988</v>
      </c>
    </row>
    <row r="48" spans="1:7" x14ac:dyDescent="0.25">
      <c r="A48" s="3">
        <v>46</v>
      </c>
      <c r="B48" s="3" t="str">
        <f>"0802"</f>
        <v>0802</v>
      </c>
      <c r="C48" s="3" t="s">
        <v>3</v>
      </c>
      <c r="D48" s="3" t="str">
        <f>"25042600621"</f>
        <v>25042600621</v>
      </c>
      <c r="E48" s="3">
        <v>81</v>
      </c>
      <c r="F48" s="3">
        <v>74.900000000000006</v>
      </c>
      <c r="G48" s="5">
        <f>E48*0.3+F48*0.7</f>
        <v>76.73</v>
      </c>
    </row>
    <row r="49" spans="1:7" x14ac:dyDescent="0.25">
      <c r="A49" s="3">
        <v>47</v>
      </c>
      <c r="B49" s="3" t="str">
        <f>"0901"</f>
        <v>0901</v>
      </c>
      <c r="C49" s="3" t="s">
        <v>5</v>
      </c>
      <c r="D49" s="3" t="str">
        <f>"25042600123"</f>
        <v>25042600123</v>
      </c>
      <c r="E49" s="3">
        <v>71</v>
      </c>
      <c r="F49" s="3">
        <v>79.599999999999994</v>
      </c>
      <c r="G49" s="5">
        <f>E49*0.3+F49*0.7</f>
        <v>77.02</v>
      </c>
    </row>
    <row r="50" spans="1:7" x14ac:dyDescent="0.25">
      <c r="A50" s="3">
        <v>48</v>
      </c>
      <c r="B50" s="3" t="str">
        <f>"0901"</f>
        <v>0901</v>
      </c>
      <c r="C50" s="3" t="s">
        <v>5</v>
      </c>
      <c r="D50" s="3" t="str">
        <f>"25042600121"</f>
        <v>25042600121</v>
      </c>
      <c r="E50" s="3">
        <v>63</v>
      </c>
      <c r="F50" s="3">
        <v>76.2</v>
      </c>
      <c r="G50" s="5">
        <f>E50*0.3+F50*0.7</f>
        <v>72.239999999999995</v>
      </c>
    </row>
    <row r="51" spans="1:7" x14ac:dyDescent="0.25">
      <c r="A51" s="3">
        <v>49</v>
      </c>
      <c r="B51" s="2" t="str">
        <f>"1001"</f>
        <v>1001</v>
      </c>
      <c r="C51" s="2" t="s">
        <v>8</v>
      </c>
      <c r="D51" s="2" t="str">
        <f>"25042600520"</f>
        <v>25042600520</v>
      </c>
      <c r="E51" s="2">
        <v>85.5</v>
      </c>
      <c r="F51" s="2">
        <v>81.5</v>
      </c>
      <c r="G51" s="5">
        <f>E51*0.3+F51*0.7</f>
        <v>82.699999999999989</v>
      </c>
    </row>
    <row r="52" spans="1:7" x14ac:dyDescent="0.25">
      <c r="A52" s="3">
        <v>50</v>
      </c>
      <c r="B52" s="2" t="str">
        <f>"1001"</f>
        <v>1001</v>
      </c>
      <c r="C52" s="2" t="s">
        <v>8</v>
      </c>
      <c r="D52" s="2" t="str">
        <f>"25042600516"</f>
        <v>25042600516</v>
      </c>
      <c r="E52" s="2">
        <v>75</v>
      </c>
      <c r="F52" s="2">
        <v>79.099999999999994</v>
      </c>
      <c r="G52" s="5">
        <f>E52*0.3+F52*0.7</f>
        <v>77.86999999999999</v>
      </c>
    </row>
    <row r="53" spans="1:7" x14ac:dyDescent="0.25">
      <c r="A53" s="3">
        <v>51</v>
      </c>
      <c r="B53" s="2" t="str">
        <f>"1101"</f>
        <v>1101</v>
      </c>
      <c r="C53" s="2" t="s">
        <v>12</v>
      </c>
      <c r="D53" s="2" t="str">
        <f>"25042600709"</f>
        <v>25042600709</v>
      </c>
      <c r="E53" s="2">
        <v>81</v>
      </c>
      <c r="F53" s="2">
        <v>84.82</v>
      </c>
      <c r="G53" s="5">
        <f>E53*0.3+F53*0.7</f>
        <v>83.673999999999992</v>
      </c>
    </row>
    <row r="54" spans="1:7" x14ac:dyDescent="0.25">
      <c r="A54" s="3">
        <v>52</v>
      </c>
      <c r="B54" s="2" t="str">
        <f>"1101"</f>
        <v>1101</v>
      </c>
      <c r="C54" s="2" t="s">
        <v>12</v>
      </c>
      <c r="D54" s="2" t="str">
        <f>"25042600710"</f>
        <v>25042600710</v>
      </c>
      <c r="E54" s="2">
        <v>81.5</v>
      </c>
      <c r="F54" s="2">
        <v>80.540000000000006</v>
      </c>
      <c r="G54" s="5">
        <f>E54*0.3+F54*0.7</f>
        <v>80.828000000000003</v>
      </c>
    </row>
    <row r="55" spans="1:7" x14ac:dyDescent="0.25">
      <c r="A55" s="3">
        <v>53</v>
      </c>
      <c r="B55" s="2" t="str">
        <f>"1101"</f>
        <v>1101</v>
      </c>
      <c r="C55" s="2" t="s">
        <v>12</v>
      </c>
      <c r="D55" s="2" t="str">
        <f>"25042600704"</f>
        <v>25042600704</v>
      </c>
      <c r="E55" s="2">
        <v>69</v>
      </c>
      <c r="F55" s="2">
        <v>83.84</v>
      </c>
      <c r="G55" s="5">
        <f>E55*0.3+F55*0.7</f>
        <v>79.387999999999991</v>
      </c>
    </row>
  </sheetData>
  <autoFilter ref="A2:G55" xr:uid="{51403777-9716-4865-A003-878D926753C3}"/>
  <sortState xmlns:xlrd2="http://schemas.microsoft.com/office/spreadsheetml/2017/richdata2" ref="A3:G55">
    <sortCondition ref="B3:B55"/>
    <sortCondition descending="1" ref="G3:G55"/>
  </sortState>
  <mergeCells count="1">
    <mergeCell ref="A1:G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三中成绩总表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年超</dc:creator>
  <cp:lastModifiedBy>超 年</cp:lastModifiedBy>
  <cp:lastPrinted>2025-05-23T03:15:36Z</cp:lastPrinted>
  <dcterms:created xsi:type="dcterms:W3CDTF">2025-05-20T03:07:07Z</dcterms:created>
  <dcterms:modified xsi:type="dcterms:W3CDTF">2025-05-25T02:44:48Z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BE5FD97C816C4D91BFC5DD6E6613BD81_13</vt:lpwstr>
  </property>
  <property fmtid="{D5CDD505-2E9C-101B-9397-08002B2CF9AE}" pid="3" name="KSOProductBuildVer">
    <vt:lpwstr>2052-12.1.0.21171</vt:lpwstr>
  </property>
</Properties>
</file>